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ussell\Documents\Cars\PCA\"/>
    </mc:Choice>
  </mc:AlternateContent>
  <bookViews>
    <workbookView xWindow="0" yWindow="0" windowWidth="20580" windowHeight="12960"/>
  </bookViews>
  <sheets>
    <sheet name="Sheet1" sheetId="1" r:id="rId1"/>
  </sheets>
  <definedNames>
    <definedName name="_xlnm.Print_Area" localSheetId="0">Sheet1!$A$1:$G$77</definedName>
  </definedNames>
  <calcPr calcId="152511"/>
</workbook>
</file>

<file path=xl/calcChain.xml><?xml version="1.0" encoding="utf-8"?>
<calcChain xmlns="http://schemas.openxmlformats.org/spreadsheetml/2006/main">
  <c r="D46" i="1" l="1"/>
  <c r="D9" i="1"/>
  <c r="D52" i="1" l="1"/>
  <c r="D51" i="1"/>
  <c r="C24" i="1" l="1"/>
  <c r="C22" i="1"/>
  <c r="D28" i="1" l="1"/>
  <c r="D26" i="1"/>
  <c r="D8" i="1"/>
  <c r="D25" i="1" l="1"/>
  <c r="C18" i="1" l="1"/>
  <c r="D19" i="1"/>
  <c r="D15" i="1"/>
  <c r="D14" i="1"/>
  <c r="D13" i="1"/>
  <c r="D12" i="1"/>
  <c r="D27" i="1"/>
  <c r="D40" i="1"/>
  <c r="D41" i="1"/>
  <c r="D48" i="1"/>
  <c r="D53" i="1"/>
  <c r="D29" i="1"/>
  <c r="D45" i="1"/>
  <c r="D35" i="1"/>
  <c r="D37" i="1"/>
  <c r="D42" i="1"/>
  <c r="D44" i="1"/>
  <c r="D50" i="1"/>
  <c r="D7" i="1"/>
  <c r="D11" i="1"/>
  <c r="D31" i="1"/>
  <c r="D6" i="1"/>
  <c r="D30" i="1"/>
  <c r="D33" i="1"/>
  <c r="D34" i="1"/>
  <c r="D38" i="1"/>
  <c r="D43" i="1"/>
  <c r="D54" i="1"/>
  <c r="D61" i="1"/>
  <c r="D60" i="1"/>
  <c r="D59" i="1"/>
  <c r="D58" i="1"/>
  <c r="D57" i="1"/>
  <c r="D63" i="1" l="1"/>
  <c r="F75" i="1" s="1"/>
  <c r="B73" i="1" l="1"/>
  <c r="B74" i="1"/>
  <c r="B71" i="1"/>
  <c r="B77" i="1"/>
  <c r="B76" i="1"/>
  <c r="B72" i="1"/>
  <c r="B69" i="1"/>
  <c r="B75" i="1"/>
  <c r="C65" i="1"/>
  <c r="B68" i="1"/>
  <c r="B67" i="1"/>
</calcChain>
</file>

<file path=xl/sharedStrings.xml><?xml version="1.0" encoding="utf-8"?>
<sst xmlns="http://schemas.openxmlformats.org/spreadsheetml/2006/main" count="166" uniqueCount="124">
  <si>
    <t>A.</t>
  </si>
  <si>
    <t xml:space="preserve">Increase in track of over 2"   </t>
  </si>
  <si>
    <t>B.</t>
  </si>
  <si>
    <t xml:space="preserve">Soft compound high performance tires (DOT Street legal) with a </t>
  </si>
  <si>
    <t>DOT tread wear rating of 50-139</t>
  </si>
  <si>
    <t>DOT tread wear rating of 1-49</t>
  </si>
  <si>
    <t>DOT tread wear rating of 0 or Unrated</t>
  </si>
  <si>
    <t>C.</t>
  </si>
  <si>
    <t>Race tires or slicks, defined as non-DOT street legal tires</t>
  </si>
  <si>
    <t>D.</t>
  </si>
  <si>
    <t>E.</t>
  </si>
  <si>
    <t>F.</t>
  </si>
  <si>
    <t xml:space="preserve"> </t>
  </si>
  <si>
    <t>G.</t>
  </si>
  <si>
    <t xml:space="preserve">Added turbo or supercharger </t>
  </si>
  <si>
    <t>H.</t>
  </si>
  <si>
    <t>Increased or adjustable boost, or modifications to the wastegate or turbocharger</t>
  </si>
  <si>
    <t>I.</t>
  </si>
  <si>
    <t>Engine displacement increase:</t>
  </si>
  <si>
    <t>Original Displacement</t>
  </si>
  <si>
    <t>New Displacement</t>
  </si>
  <si>
    <t>J.</t>
  </si>
  <si>
    <t>Non-stock muffler or muffler removed</t>
  </si>
  <si>
    <t>K.</t>
  </si>
  <si>
    <t>Catalytic Converter removed</t>
  </si>
  <si>
    <t>N.</t>
  </si>
  <si>
    <t>Non-stock gears and/or ring and pinion that lower the final drive ratio</t>
  </si>
  <si>
    <t>O.</t>
  </si>
  <si>
    <t>P.</t>
  </si>
  <si>
    <t>Non-stock shock absorbers with remote or external reservoirs, or with more than single-mode adjustability.</t>
  </si>
  <si>
    <t>Q.</t>
  </si>
  <si>
    <t>Non-stock shock tower stiffening device</t>
  </si>
  <si>
    <t>R.</t>
  </si>
  <si>
    <t>Non-stock sway bars</t>
  </si>
  <si>
    <t>S.</t>
  </si>
  <si>
    <t xml:space="preserve">Non-stock springs and/or torsion bars </t>
  </si>
  <si>
    <t>Factory (within model series)</t>
  </si>
  <si>
    <t>Other factory or aftermarket</t>
  </si>
  <si>
    <t>T.</t>
  </si>
  <si>
    <t>U.</t>
  </si>
  <si>
    <t>V.</t>
  </si>
  <si>
    <t>Installation of "Monoball" suspension bushings or equivalent.</t>
  </si>
  <si>
    <t>W.</t>
  </si>
  <si>
    <t>Tube framed cars</t>
  </si>
  <si>
    <t>X.</t>
  </si>
  <si>
    <t xml:space="preserve">Non-stock wing, and/or front lip and/or spoiler </t>
  </si>
  <si>
    <t>Y.</t>
  </si>
  <si>
    <t>Removal or alteration of windshield (other than replacement with lighter weight materials)</t>
  </si>
  <si>
    <t>Z.</t>
  </si>
  <si>
    <t>CC.</t>
  </si>
  <si>
    <t>DD.</t>
  </si>
  <si>
    <t>Non-stock or Modified heads</t>
  </si>
  <si>
    <t>Non-stock camshaft(s)</t>
  </si>
  <si>
    <t>Engine/Drivetrain</t>
  </si>
  <si>
    <t>Suspension</t>
  </si>
  <si>
    <t>Any change to the suspension components or mounting points to increase available negative camber</t>
  </si>
  <si>
    <t>Chassis/Body</t>
  </si>
  <si>
    <t>Tires</t>
  </si>
  <si>
    <t>Original Horsepower (required)</t>
  </si>
  <si>
    <t>Original Curb Weight (required)</t>
  </si>
  <si>
    <t>New Curb Weight (same number as above if no change)</t>
  </si>
  <si>
    <t>New Horsepower (same number as above if no change)</t>
  </si>
  <si>
    <t>Suspension changes to lower a car that require machining, welding, etc. or their equivalent.</t>
  </si>
  <si>
    <t>Includes re-welded spindles, grinding out the mounting slot, adjustable or longer control arms, camber plates etc.</t>
  </si>
  <si>
    <t>Includes changes in valve size, porting/polishing, flycutting, or compression ratio changes by any means</t>
  </si>
  <si>
    <t>Engine horsepower increase/Weight reduction below factory curb weight</t>
  </si>
  <si>
    <t>Yes</t>
  </si>
  <si>
    <t>No</t>
  </si>
  <si>
    <t>Performance Equipment</t>
  </si>
  <si>
    <t>Points</t>
  </si>
  <si>
    <t>Notes</t>
  </si>
  <si>
    <t>Other than drilled/gas slotted stock rotors, brake pads, master cylinder, or aftermarket rotors with no increase in diameter</t>
  </si>
  <si>
    <t>Performance Equipment Points</t>
  </si>
  <si>
    <t>Total</t>
  </si>
  <si>
    <t>Paddle Shift/Automatic Clutch Transmission (PDK)</t>
  </si>
  <si>
    <t>Active Stability Management/Active Stability Control package (PASM)</t>
  </si>
  <si>
    <t>Required Safety Equipment -</t>
  </si>
  <si>
    <t>R. Shon</t>
  </si>
  <si>
    <t>Whether or not activated</t>
  </si>
  <si>
    <t>Name</t>
  </si>
  <si>
    <t>Car #</t>
  </si>
  <si>
    <t>Date</t>
  </si>
  <si>
    <t>Car Make/Model/Color</t>
  </si>
  <si>
    <t xml:space="preserve">Any Non-stock Carburetor, Fuel Injection, Throttle Body/Bodies, Intake Manifold, or Varioram Induction System Modifications </t>
  </si>
  <si>
    <t xml:space="preserve">Includes modification of stock carburetor venturi and jetting configuration, upgraded CIS or Motronic fuel distributors, or Non-stock controllers (including ECU and MAF sensors) </t>
  </si>
  <si>
    <t xml:space="preserve">Required for Engine swaps, Eurospec cars, Factory packages such as Sports Chrono/ X-50/X-51, DME Chips, ECU flashes or other engine management reprogramming
</t>
  </si>
  <si>
    <t xml:space="preserve">Any non-stock fixed/non-adjustable sway bar </t>
  </si>
  <si>
    <t>Applies to any Sway bar(s) that was/were not standard equipment on that model car</t>
  </si>
  <si>
    <t>Yes/No</t>
  </si>
  <si>
    <t>*** Only enter data if a change to Displacement ***</t>
  </si>
  <si>
    <t>*** Only enter data if a change to HP and/or Curb Weight ***</t>
  </si>
  <si>
    <t>DOT tread wear rating of 140-200</t>
  </si>
  <si>
    <t>Limited Slip or Torsen/Torque-sensing differential/PTV/PTV Plus</t>
  </si>
  <si>
    <t>Any adjustable sway bar or PDCC</t>
  </si>
  <si>
    <t>EE.</t>
  </si>
  <si>
    <t>Non-stock Exhaust Manifold/Headers</t>
  </si>
  <si>
    <t>Modifications that change camber from stock specifications must also take points per section V.</t>
  </si>
  <si>
    <t>Not applicable if the "Monoball" is an integral part of a camber plate that is assessed points under Part V.</t>
  </si>
  <si>
    <t>FF.</t>
  </si>
  <si>
    <t>L.</t>
  </si>
  <si>
    <t>M., BB.</t>
  </si>
  <si>
    <t>AA.</t>
  </si>
  <si>
    <t>Other factory</t>
  </si>
  <si>
    <t>Aftermarket or Factory Race equipment</t>
  </si>
  <si>
    <t>Ref. Section</t>
  </si>
  <si>
    <t>Stock or non-stock Rear Axle Steering.</t>
  </si>
  <si>
    <t>HH.</t>
  </si>
  <si>
    <t>GG.</t>
  </si>
  <si>
    <t>Performance Packages</t>
  </si>
  <si>
    <t>Cars equipped with a factory "Sport" suspension (springs, struts/shocks, and sway bars) at the factory or after the fact (M030, X73, Sport Suspension)</t>
  </si>
  <si>
    <t>Non-stock brakes. Includes factory or post-delivery installation of Ceramic Brakes</t>
  </si>
  <si>
    <t>Cars equipped with a factory GT2RS, GT3RS, or GT4RS performance package (springs, struts/shocks, sway bars, brakes, aero) at the factory or after the fact</t>
  </si>
  <si>
    <t>Cars equipped with a factory 968 M030, 718 or 981 Boxster Spyder, or 991 Speedster performance package (springs, struts/shocks, sway bars, brakes) at the factory or after the fact</t>
  </si>
  <si>
    <t>Cars equipped with a factory Turbo, GT2, GT3, 911 Sport Classic, or GT4 performance package (springs, struts/shocks, sway bars, brakes, aero) at the factory or after the fact</t>
  </si>
  <si>
    <t>AX/DE/TT PERFORMANCE EQUIPMENT POINTS WORKSHEET</t>
  </si>
  <si>
    <t>For more information, please see PCA Zone 8 Rules at https://www.zone8.org/events/rules/current.php</t>
  </si>
  <si>
    <t xml:space="preserve"> - Approved Helmet (Snell SA, SAH, K, or M; 2015, 2020 or 2025 sticker)</t>
  </si>
  <si>
    <t>Required for any weight reduction due to modification of the car, such as the removal of carpet, interior panels, replacement of metal body panels or lids with fiberglass, replacement of glass with plexiglass, etc.; weight is with all fluids full but no driver</t>
  </si>
  <si>
    <t xml:space="preserve"> - Sunroofs, convertible tops, or removable tops must be in place, fastened and closed for DE/TT/Track Events (or SFI/FIA Arm Restraints)</t>
  </si>
  <si>
    <t>Dec 11 2025</t>
  </si>
  <si>
    <t>Not applicable if equipment is removed and replaced with non-stock parts. Inc. 993 Turbo/4S, 987 Boxster Spyder &amp; Cayman R, 981 X73</t>
  </si>
  <si>
    <t>Not applicable if equipment is removed and replaced with non-stock parts.</t>
  </si>
  <si>
    <t>Not applicable if equipment is removed and replaced with non-stock parts. Inc. 996/997/991/992 Turbo/GT2/GT3/Sport Classic and 718/981 GT4</t>
  </si>
  <si>
    <t>Not applicable if equipment is removed and replaced with non-stock parts. Inc. 997.2/991/992 GT2RS and GT3RS, 718 GT4RS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</si>
</sst>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15" x14ac:knownFonts="1">
    <font>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i/>
      <sz val="16"/>
      <color theme="1"/>
      <name val="Calibri"/>
      <family val="2"/>
      <scheme val="minor"/>
    </font>
    <font>
      <b/>
      <sz val="13"/>
      <color theme="1"/>
      <name val="Calibri"/>
      <family val="2"/>
      <scheme val="minor"/>
    </font>
    <font>
      <sz val="13"/>
      <color theme="1"/>
      <name val="Calibri"/>
      <family val="2"/>
      <scheme val="minor"/>
    </font>
    <font>
      <sz val="8"/>
      <color theme="1"/>
      <name val="Calibri"/>
      <family val="2"/>
      <scheme val="minor"/>
    </font>
    <font>
      <sz val="12"/>
      <color theme="5" tint="-0.249977111117893"/>
      <name val="Calibri"/>
      <family val="2"/>
      <scheme val="minor"/>
    </font>
    <font>
      <sz val="11"/>
      <color theme="5" tint="-0.249977111117893"/>
      <name val="Calibri"/>
      <family val="2"/>
      <scheme val="minor"/>
    </font>
    <font>
      <b/>
      <sz val="8"/>
      <color theme="0"/>
      <name val="Calibri"/>
      <family val="2"/>
      <scheme val="minor"/>
    </font>
    <font>
      <b/>
      <i/>
      <sz val="12"/>
      <color theme="1"/>
      <name val="Calibri"/>
      <family val="2"/>
      <scheme val="minor"/>
    </font>
    <font>
      <i/>
      <sz val="12"/>
      <color theme="1"/>
      <name val="Calibri"/>
      <family val="2"/>
      <scheme val="minor"/>
    </font>
    <font>
      <sz val="16"/>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90">
    <xf numFmtId="0" fontId="0" fillId="0" borderId="0" xfId="0"/>
    <xf numFmtId="0" fontId="0" fillId="0" borderId="0" xfId="0" applyFill="1" applyAlignment="1" applyProtection="1">
      <alignment horizontal="center"/>
    </xf>
    <xf numFmtId="0" fontId="0" fillId="0" borderId="0" xfId="0" applyAlignment="1" applyProtection="1">
      <alignment horizontal="center"/>
    </xf>
    <xf numFmtId="0" fontId="3" fillId="0" borderId="0" xfId="0" applyFont="1" applyAlignment="1" applyProtection="1">
      <alignment horizontal="center"/>
    </xf>
    <xf numFmtId="0" fontId="0" fillId="0" borderId="0" xfId="0" applyProtection="1"/>
    <xf numFmtId="0" fontId="0" fillId="0" borderId="0" xfId="0" applyFill="1" applyAlignment="1" applyProtection="1">
      <alignment vertical="top"/>
    </xf>
    <xf numFmtId="0" fontId="0" fillId="0" borderId="0" xfId="0" applyFill="1" applyAlignment="1" applyProtection="1">
      <alignment vertical="top" wrapText="1"/>
    </xf>
    <xf numFmtId="0" fontId="0" fillId="0" borderId="0" xfId="0" applyFill="1" applyProtection="1"/>
    <xf numFmtId="0" fontId="0" fillId="0" borderId="0" xfId="0" applyFill="1" applyAlignment="1" applyProtection="1">
      <alignment wrapText="1"/>
    </xf>
    <xf numFmtId="0" fontId="0" fillId="0" borderId="0" xfId="0" applyAlignment="1" applyProtection="1">
      <alignment vertical="top"/>
    </xf>
    <xf numFmtId="0" fontId="0" fillId="0" borderId="0" xfId="0" applyAlignment="1" applyProtection="1">
      <alignment vertical="top" wrapText="1"/>
    </xf>
    <xf numFmtId="0" fontId="0" fillId="0" borderId="0" xfId="0" applyAlignment="1" applyProtection="1">
      <alignment wrapText="1"/>
    </xf>
    <xf numFmtId="0" fontId="3" fillId="0" borderId="0" xfId="0" applyFont="1" applyAlignment="1" applyProtection="1">
      <alignment horizontal="right" vertical="top" wrapText="1"/>
    </xf>
    <xf numFmtId="0" fontId="2" fillId="0" borderId="1" xfId="0" applyFont="1" applyFill="1" applyBorder="1" applyAlignment="1" applyProtection="1">
      <alignment vertical="top"/>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xf>
    <xf numFmtId="0" fontId="3" fillId="0" borderId="0" xfId="0" applyFont="1" applyBorder="1" applyAlignment="1" applyProtection="1">
      <alignment horizontal="center"/>
    </xf>
    <xf numFmtId="0" fontId="5" fillId="0" borderId="0" xfId="0" applyFont="1" applyAlignment="1" applyProtection="1">
      <alignment horizontal="center"/>
    </xf>
    <xf numFmtId="0" fontId="5" fillId="0" borderId="0" xfId="0" applyFont="1" applyAlignment="1" applyProtection="1">
      <alignment horizontal="right" vertical="top" wrapText="1"/>
    </xf>
    <xf numFmtId="0" fontId="5" fillId="0" borderId="12" xfId="0" applyFont="1" applyBorder="1" applyAlignment="1" applyProtection="1">
      <alignment horizontal="center"/>
    </xf>
    <xf numFmtId="0" fontId="2" fillId="0" borderId="18" xfId="0" applyFont="1" applyBorder="1" applyAlignment="1" applyProtection="1">
      <alignment wrapText="1"/>
    </xf>
    <xf numFmtId="0" fontId="2" fillId="0" borderId="19" xfId="0" applyFont="1" applyBorder="1" applyAlignment="1" applyProtection="1"/>
    <xf numFmtId="0" fontId="1" fillId="0" borderId="0" xfId="0" applyFont="1" applyFill="1" applyProtection="1"/>
    <xf numFmtId="0" fontId="1" fillId="0" borderId="0" xfId="0" applyFont="1" applyFill="1" applyAlignment="1" applyProtection="1">
      <alignment wrapText="1"/>
    </xf>
    <xf numFmtId="0" fontId="1" fillId="0" borderId="0" xfId="0" applyFont="1" applyFill="1" applyAlignment="1" applyProtection="1">
      <alignment horizontal="center" vertical="top"/>
    </xf>
    <xf numFmtId="0" fontId="1" fillId="0" borderId="0" xfId="0" applyFont="1" applyFill="1" applyAlignment="1" applyProtection="1">
      <alignment horizontal="center"/>
    </xf>
    <xf numFmtId="0" fontId="1" fillId="0" borderId="0" xfId="0" applyFont="1" applyFill="1" applyAlignment="1" applyProtection="1">
      <alignment vertical="top" wrapText="1"/>
    </xf>
    <xf numFmtId="0" fontId="9" fillId="0" borderId="0" xfId="0" applyFont="1" applyFill="1" applyAlignment="1" applyProtection="1">
      <alignment horizontal="center"/>
      <protection locked="0"/>
    </xf>
    <xf numFmtId="0" fontId="8" fillId="0" borderId="3" xfId="0" applyFont="1" applyFill="1" applyBorder="1" applyAlignment="1" applyProtection="1">
      <alignment horizontal="center"/>
      <protection locked="0"/>
    </xf>
    <xf numFmtId="0" fontId="8" fillId="0" borderId="1" xfId="0" applyFont="1" applyFill="1" applyBorder="1" applyAlignment="1" applyProtection="1">
      <alignment horizontal="center"/>
      <protection locked="0"/>
    </xf>
    <xf numFmtId="0" fontId="1" fillId="0" borderId="0" xfId="0" applyFont="1" applyFill="1" applyAlignment="1" applyProtection="1">
      <alignment horizontal="center" wrapText="1"/>
    </xf>
    <xf numFmtId="0" fontId="10" fillId="0" borderId="0" xfId="0" applyFont="1" applyFill="1" applyBorder="1" applyProtection="1"/>
    <xf numFmtId="0" fontId="10" fillId="0" borderId="0" xfId="0" applyFont="1" applyAlignment="1" applyProtection="1">
      <alignment horizontal="center"/>
    </xf>
    <xf numFmtId="0" fontId="10" fillId="0" borderId="1" xfId="0" applyFont="1" applyBorder="1" applyAlignment="1" applyProtection="1">
      <alignment horizontal="center"/>
    </xf>
    <xf numFmtId="0" fontId="1" fillId="0" borderId="0" xfId="0" applyFont="1" applyFill="1" applyAlignment="1" applyProtection="1">
      <alignment wrapText="1"/>
    </xf>
    <xf numFmtId="0" fontId="1" fillId="0" borderId="9" xfId="0" applyNumberFormat="1" applyFont="1" applyFill="1" applyBorder="1" applyAlignment="1" applyProtection="1">
      <alignment vertical="top" wrapText="1"/>
    </xf>
    <xf numFmtId="0" fontId="1" fillId="0" borderId="11" xfId="0" applyFont="1" applyFill="1" applyBorder="1" applyAlignment="1" applyProtection="1">
      <alignment horizontal="center"/>
    </xf>
    <xf numFmtId="0" fontId="1" fillId="0" borderId="9" xfId="0" applyFont="1" applyFill="1" applyBorder="1" applyAlignment="1" applyProtection="1">
      <alignment vertical="top" wrapText="1"/>
    </xf>
    <xf numFmtId="0" fontId="1" fillId="0" borderId="2" xfId="0" applyFont="1" applyFill="1" applyBorder="1" applyAlignment="1" applyProtection="1">
      <alignment vertical="top" wrapText="1"/>
    </xf>
    <xf numFmtId="0" fontId="1" fillId="0" borderId="4" xfId="0" applyFont="1" applyFill="1" applyBorder="1" applyAlignment="1" applyProtection="1">
      <alignment horizontal="center"/>
    </xf>
    <xf numFmtId="0" fontId="1" fillId="0" borderId="5" xfId="0" applyFont="1" applyFill="1" applyBorder="1" applyAlignment="1" applyProtection="1">
      <alignment horizontal="right" vertical="top" wrapText="1"/>
    </xf>
    <xf numFmtId="0" fontId="1" fillId="0" borderId="6" xfId="0" applyFont="1" applyFill="1" applyBorder="1" applyAlignment="1" applyProtection="1">
      <alignment horizontal="center"/>
    </xf>
    <xf numFmtId="0" fontId="1" fillId="0" borderId="7" xfId="0" applyFont="1" applyFill="1" applyBorder="1" applyAlignment="1" applyProtection="1">
      <alignment vertical="top" wrapText="1"/>
    </xf>
    <xf numFmtId="0" fontId="1" fillId="0" borderId="8" xfId="0" applyFont="1" applyFill="1" applyBorder="1" applyAlignment="1" applyProtection="1">
      <alignment horizontal="center"/>
    </xf>
    <xf numFmtId="0" fontId="1" fillId="0" borderId="5" xfId="0" applyFont="1" applyFill="1" applyBorder="1" applyAlignment="1" applyProtection="1">
      <alignment horizontal="left" vertical="top" wrapText="1" indent="2"/>
    </xf>
    <xf numFmtId="0" fontId="1" fillId="0" borderId="7" xfId="0" applyFont="1" applyFill="1" applyBorder="1" applyAlignment="1" applyProtection="1">
      <alignment horizontal="left" vertical="top" wrapText="1" indent="2"/>
    </xf>
    <xf numFmtId="0" fontId="1" fillId="0" borderId="7" xfId="0" applyFont="1" applyFill="1" applyBorder="1" applyAlignment="1" applyProtection="1">
      <alignment horizontal="left" vertical="top" wrapText="1"/>
    </xf>
    <xf numFmtId="0" fontId="8" fillId="2" borderId="10"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0"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2" fillId="0" borderId="1" xfId="0" applyFont="1" applyFill="1" applyBorder="1" applyAlignment="1" applyProtection="1">
      <alignment vertical="top" wrapText="1"/>
    </xf>
    <xf numFmtId="0" fontId="2" fillId="0" borderId="1" xfId="0" applyFont="1" applyBorder="1" applyAlignment="1" applyProtection="1">
      <alignment horizontal="center"/>
    </xf>
    <xf numFmtId="0" fontId="2" fillId="0" borderId="1" xfId="0" applyFont="1" applyFill="1" applyBorder="1" applyAlignment="1" applyProtection="1">
      <alignment wrapText="1"/>
    </xf>
    <xf numFmtId="0" fontId="12" fillId="0" borderId="0" xfId="0" applyFont="1" applyFill="1" applyAlignment="1" applyProtection="1">
      <alignment wrapText="1"/>
    </xf>
    <xf numFmtId="0" fontId="8" fillId="2" borderId="2" xfId="0" applyFont="1" applyFill="1" applyBorder="1" applyAlignment="1" applyProtection="1">
      <alignment wrapText="1"/>
      <protection locked="0"/>
    </xf>
    <xf numFmtId="164" fontId="8" fillId="2" borderId="4" xfId="0" applyNumberFormat="1" applyFont="1" applyFill="1" applyBorder="1" applyAlignment="1" applyProtection="1">
      <alignment horizontal="center"/>
      <protection locked="0"/>
    </xf>
    <xf numFmtId="0" fontId="8" fillId="2" borderId="7" xfId="0" applyFont="1" applyFill="1" applyBorder="1" applyAlignment="1" applyProtection="1">
      <alignment wrapText="1"/>
      <protection locked="0"/>
    </xf>
    <xf numFmtId="0" fontId="8" fillId="2" borderId="8" xfId="0" applyFont="1" applyFill="1" applyBorder="1" applyAlignment="1" applyProtection="1">
      <alignment horizontal="center"/>
      <protection locked="0"/>
    </xf>
    <xf numFmtId="0" fontId="1" fillId="0" borderId="0" xfId="0" applyFont="1" applyFill="1" applyAlignment="1" applyProtection="1">
      <alignment wrapText="1"/>
    </xf>
    <xf numFmtId="0" fontId="1" fillId="0" borderId="0" xfId="0" applyFont="1" applyFill="1" applyAlignment="1" applyProtection="1">
      <alignment wrapText="1"/>
    </xf>
    <xf numFmtId="0" fontId="1" fillId="0" borderId="0" xfId="0" applyFont="1" applyFill="1" applyAlignment="1" applyProtection="1">
      <alignment wrapText="1"/>
    </xf>
    <xf numFmtId="0" fontId="7" fillId="0" borderId="17" xfId="0" applyFont="1" applyBorder="1" applyAlignment="1" applyProtection="1">
      <alignment horizontal="center"/>
    </xf>
    <xf numFmtId="0" fontId="7" fillId="0" borderId="15" xfId="0" applyFont="1" applyBorder="1" applyAlignment="1" applyProtection="1">
      <alignment horizontal="center"/>
    </xf>
    <xf numFmtId="0" fontId="6" fillId="0" borderId="0" xfId="0" applyFont="1" applyBorder="1" applyAlignment="1">
      <alignment wrapText="1"/>
    </xf>
    <xf numFmtId="0" fontId="5" fillId="0" borderId="0" xfId="0" applyFont="1" applyBorder="1" applyAlignment="1">
      <alignment horizontal="right" wrapText="1"/>
    </xf>
    <xf numFmtId="0" fontId="0" fillId="0" borderId="17" xfId="0" applyBorder="1" applyAlignment="1">
      <alignment horizontal="center"/>
    </xf>
    <xf numFmtId="0" fontId="5" fillId="0" borderId="16" xfId="0" applyFont="1" applyBorder="1" applyAlignment="1" applyProtection="1">
      <alignment wrapText="1"/>
    </xf>
    <xf numFmtId="0" fontId="0" fillId="0" borderId="0" xfId="0" applyAlignment="1">
      <alignment wrapText="1"/>
    </xf>
    <xf numFmtId="0" fontId="4" fillId="0" borderId="0" xfId="0" applyFont="1" applyAlignment="1" applyProtection="1">
      <alignment horizontal="center" vertical="top" wrapText="1"/>
    </xf>
    <xf numFmtId="0" fontId="13" fillId="0" borderId="0" xfId="0" applyFont="1" applyAlignment="1"/>
    <xf numFmtId="0" fontId="1" fillId="0" borderId="0" xfId="0" applyFont="1" applyFill="1" applyAlignment="1" applyProtection="1">
      <alignment wrapText="1"/>
    </xf>
    <xf numFmtId="0" fontId="11" fillId="0" borderId="0" xfId="0" applyFont="1" applyFill="1" applyAlignment="1" applyProtection="1">
      <alignment horizontal="right" wrapText="1"/>
    </xf>
    <xf numFmtId="0" fontId="11" fillId="0" borderId="0" xfId="0" applyFont="1" applyAlignment="1">
      <alignment horizontal="right" wrapText="1"/>
    </xf>
    <xf numFmtId="0" fontId="2" fillId="0" borderId="19" xfId="0" applyFont="1" applyBorder="1" applyAlignment="1" applyProtection="1">
      <alignment horizontal="right"/>
    </xf>
    <xf numFmtId="0" fontId="0" fillId="0" borderId="19" xfId="0" applyBorder="1" applyAlignment="1"/>
    <xf numFmtId="0" fontId="0" fillId="0" borderId="0" xfId="0" applyAlignment="1" applyProtection="1">
      <alignment vertical="top" wrapText="1"/>
    </xf>
    <xf numFmtId="0" fontId="0" fillId="0" borderId="0" xfId="0" applyAlignment="1">
      <alignment vertical="top" wrapText="1"/>
    </xf>
    <xf numFmtId="0" fontId="2" fillId="0" borderId="19" xfId="0" applyFont="1" applyBorder="1" applyAlignment="1"/>
    <xf numFmtId="0" fontId="14" fillId="0" borderId="20" xfId="0" applyFont="1" applyBorder="1" applyAlignment="1"/>
    <xf numFmtId="0" fontId="6" fillId="0" borderId="0" xfId="0" applyFont="1" applyBorder="1" applyAlignment="1">
      <alignment wrapText="1"/>
    </xf>
    <xf numFmtId="0" fontId="0" fillId="0" borderId="17" xfId="0" applyBorder="1" applyAlignment="1"/>
    <xf numFmtId="0" fontId="0" fillId="0" borderId="0" xfId="0" applyBorder="1" applyAlignment="1">
      <alignment wrapText="1"/>
    </xf>
    <xf numFmtId="0" fontId="5" fillId="0" borderId="21" xfId="0" quotePrefix="1" applyFont="1" applyBorder="1" applyAlignment="1" applyProtection="1">
      <alignment wrapText="1"/>
    </xf>
    <xf numFmtId="0" fontId="0" fillId="0" borderId="22" xfId="0" applyBorder="1" applyAlignment="1">
      <alignment wrapText="1"/>
    </xf>
    <xf numFmtId="0" fontId="0" fillId="0" borderId="23" xfId="0" applyBorder="1" applyAlignment="1"/>
    <xf numFmtId="0" fontId="3" fillId="0" borderId="14" xfId="0" applyFont="1" applyBorder="1" applyAlignment="1" applyProtection="1">
      <alignment wrapText="1"/>
    </xf>
    <xf numFmtId="0" fontId="0" fillId="0" borderId="13" xfId="0" applyBorder="1" applyAlignment="1">
      <alignment wrapText="1"/>
    </xf>
    <xf numFmtId="0" fontId="0" fillId="0" borderId="17" xfId="0" applyBorder="1" applyAlignment="1">
      <alignment wrapText="1"/>
    </xf>
    <xf numFmtId="0" fontId="5" fillId="0" borderId="16" xfId="0" quotePrefix="1" applyFont="1" applyBorder="1" applyAlignment="1" applyProtection="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19052</xdr:colOff>
      <xdr:row>0</xdr:row>
      <xdr:rowOff>28576</xdr:rowOff>
    </xdr:from>
    <xdr:to>
      <xdr:col>0</xdr:col>
      <xdr:colOff>891319</xdr:colOff>
      <xdr:row>3</xdr:row>
      <xdr:rowOff>219076</xdr:rowOff>
    </xdr:to>
    <xdr:pic>
      <xdr:nvPicPr>
        <xdr:cNvPr id="1028" name="Picture 4" descr="zone8logoBW1"/>
        <xdr:cNvPicPr>
          <a:picLocks noChangeAspect="1" noChangeArrowheads="1"/>
        </xdr:cNvPicPr>
      </xdr:nvPicPr>
      <xdr:blipFill>
        <a:blip xmlns:r="http://schemas.openxmlformats.org/officeDocument/2006/relationships" r:embed="rId1" cstate="print"/>
        <a:srcRect/>
        <a:stretch>
          <a:fillRect/>
        </a:stretch>
      </xdr:blipFill>
      <xdr:spPr bwMode="auto">
        <a:xfrm>
          <a:off x="19052" y="28576"/>
          <a:ext cx="872267" cy="781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tabSelected="1" workbookViewId="0">
      <selection activeCell="B41" sqref="B41"/>
    </sheetView>
  </sheetViews>
  <sheetFormatPr defaultRowHeight="15" x14ac:dyDescent="0.25"/>
  <cols>
    <col min="1" max="1" width="13.42578125" style="9" customWidth="1"/>
    <col min="2" max="2" width="77.7109375" style="10" customWidth="1"/>
    <col min="3" max="4" width="9.140625" style="2"/>
    <col min="5" max="5" width="1.85546875" style="4" customWidth="1"/>
    <col min="6" max="6" width="66.28515625" style="11" customWidth="1"/>
    <col min="7" max="7" width="14.140625" style="2" customWidth="1"/>
    <col min="8" max="16384" width="9.140625" style="4"/>
  </cols>
  <sheetData>
    <row r="1" spans="1:7" ht="21" x14ac:dyDescent="0.35">
      <c r="A1" s="31"/>
      <c r="B1" s="69" t="s">
        <v>114</v>
      </c>
      <c r="C1" s="70"/>
      <c r="F1" s="55" t="s">
        <v>79</v>
      </c>
      <c r="G1" s="56" t="s">
        <v>81</v>
      </c>
    </row>
    <row r="2" spans="1:7" ht="15.75" x14ac:dyDescent="0.25">
      <c r="A2" s="31"/>
      <c r="F2" s="57" t="s">
        <v>82</v>
      </c>
      <c r="G2" s="58" t="s">
        <v>80</v>
      </c>
    </row>
    <row r="3" spans="1:7" ht="9.75" customHeight="1" x14ac:dyDescent="0.3">
      <c r="E3" s="32" t="s">
        <v>67</v>
      </c>
      <c r="G3" s="14"/>
    </row>
    <row r="4" spans="1:7" ht="18.75" x14ac:dyDescent="0.3">
      <c r="A4" s="13"/>
      <c r="B4" s="51" t="s">
        <v>68</v>
      </c>
      <c r="C4" s="52" t="s">
        <v>88</v>
      </c>
      <c r="D4" s="15" t="s">
        <v>69</v>
      </c>
      <c r="E4" s="33" t="s">
        <v>66</v>
      </c>
      <c r="F4" s="53" t="s">
        <v>70</v>
      </c>
      <c r="G4" s="15" t="s">
        <v>104</v>
      </c>
    </row>
    <row r="5" spans="1:7" ht="18.75" x14ac:dyDescent="0.25">
      <c r="A5" s="13" t="s">
        <v>108</v>
      </c>
      <c r="B5" s="6"/>
      <c r="C5" s="1"/>
      <c r="D5" s="1"/>
      <c r="E5" s="7"/>
      <c r="F5" s="8"/>
      <c r="G5" s="1"/>
    </row>
    <row r="6" spans="1:7" ht="30.75" customHeight="1" x14ac:dyDescent="0.25">
      <c r="A6" s="5"/>
      <c r="B6" s="35" t="s">
        <v>109</v>
      </c>
      <c r="C6" s="47" t="s">
        <v>67</v>
      </c>
      <c r="D6" s="36">
        <f>IF((C6="Yes"),20,0)</f>
        <v>0</v>
      </c>
      <c r="E6" s="22"/>
      <c r="F6" s="34" t="s">
        <v>120</v>
      </c>
      <c r="G6" s="24" t="s">
        <v>49</v>
      </c>
    </row>
    <row r="7" spans="1:7" ht="47.25" customHeight="1" x14ac:dyDescent="0.25">
      <c r="A7" s="5"/>
      <c r="B7" s="35" t="s">
        <v>112</v>
      </c>
      <c r="C7" s="47" t="s">
        <v>67</v>
      </c>
      <c r="D7" s="36">
        <f>IF((C7="Yes"),40,0)</f>
        <v>0</v>
      </c>
      <c r="E7" s="22"/>
      <c r="F7" s="34" t="s">
        <v>121</v>
      </c>
      <c r="G7" s="24" t="s">
        <v>50</v>
      </c>
    </row>
    <row r="8" spans="1:7" ht="48.75" customHeight="1" x14ac:dyDescent="0.25">
      <c r="A8" s="5"/>
      <c r="B8" s="35" t="s">
        <v>113</v>
      </c>
      <c r="C8" s="47" t="s">
        <v>67</v>
      </c>
      <c r="D8" s="36">
        <f>IF((C8="Yes"),60,0)</f>
        <v>0</v>
      </c>
      <c r="E8" s="22"/>
      <c r="F8" s="34" t="s">
        <v>122</v>
      </c>
      <c r="G8" s="24" t="s">
        <v>98</v>
      </c>
    </row>
    <row r="9" spans="1:7" ht="31.5" customHeight="1" x14ac:dyDescent="0.25">
      <c r="A9" s="5"/>
      <c r="B9" s="35" t="s">
        <v>111</v>
      </c>
      <c r="C9" s="47" t="s">
        <v>67</v>
      </c>
      <c r="D9" s="36">
        <f>IF((C9="Yes"),80,0)</f>
        <v>0</v>
      </c>
      <c r="E9" s="22"/>
      <c r="F9" s="61" t="s">
        <v>123</v>
      </c>
      <c r="G9" s="24" t="s">
        <v>106</v>
      </c>
    </row>
    <row r="10" spans="1:7" ht="18.75" x14ac:dyDescent="0.25">
      <c r="A10" s="13" t="s">
        <v>53</v>
      </c>
      <c r="B10" s="6"/>
      <c r="C10" s="27"/>
      <c r="D10" s="1"/>
      <c r="E10" s="7"/>
      <c r="F10" s="8"/>
      <c r="G10" s="1"/>
    </row>
    <row r="11" spans="1:7" ht="47.25" x14ac:dyDescent="0.25">
      <c r="A11" s="5"/>
      <c r="B11" s="37" t="s">
        <v>83</v>
      </c>
      <c r="C11" s="47" t="s">
        <v>67</v>
      </c>
      <c r="D11" s="36">
        <f>IF((C11="Yes"),40,0)</f>
        <v>0</v>
      </c>
      <c r="E11" s="22"/>
      <c r="F11" s="23" t="s">
        <v>84</v>
      </c>
      <c r="G11" s="24" t="s">
        <v>9</v>
      </c>
    </row>
    <row r="12" spans="1:7" ht="31.5" x14ac:dyDescent="0.25">
      <c r="A12" s="5"/>
      <c r="B12" s="37" t="s">
        <v>51</v>
      </c>
      <c r="C12" s="47" t="s">
        <v>67</v>
      </c>
      <c r="D12" s="36">
        <f>IF((C12="Yes"),50,0)</f>
        <v>0</v>
      </c>
      <c r="E12" s="22"/>
      <c r="F12" s="23" t="s">
        <v>64</v>
      </c>
      <c r="G12" s="24" t="s">
        <v>10</v>
      </c>
    </row>
    <row r="13" spans="1:7" ht="15.75" x14ac:dyDescent="0.25">
      <c r="A13" s="5"/>
      <c r="B13" s="37" t="s">
        <v>52</v>
      </c>
      <c r="C13" s="47" t="s">
        <v>67</v>
      </c>
      <c r="D13" s="36">
        <f>IF((C13="Yes"),50,0)</f>
        <v>0</v>
      </c>
      <c r="E13" s="22"/>
      <c r="F13" s="23"/>
      <c r="G13" s="24" t="s">
        <v>11</v>
      </c>
    </row>
    <row r="14" spans="1:7" ht="15.75" x14ac:dyDescent="0.25">
      <c r="A14" s="5"/>
      <c r="B14" s="37" t="s">
        <v>14</v>
      </c>
      <c r="C14" s="47" t="s">
        <v>67</v>
      </c>
      <c r="D14" s="36">
        <f>IF((C14="Yes"),150,0)</f>
        <v>0</v>
      </c>
      <c r="E14" s="22"/>
      <c r="F14" s="23"/>
      <c r="G14" s="24" t="s">
        <v>13</v>
      </c>
    </row>
    <row r="15" spans="1:7" ht="31.5" x14ac:dyDescent="0.25">
      <c r="A15" s="5"/>
      <c r="B15" s="37" t="s">
        <v>16</v>
      </c>
      <c r="C15" s="47" t="s">
        <v>67</v>
      </c>
      <c r="D15" s="36">
        <f>IF((C15="Yes"),100,0)</f>
        <v>0</v>
      </c>
      <c r="E15" s="22"/>
      <c r="F15" s="23"/>
      <c r="G15" s="24" t="s">
        <v>15</v>
      </c>
    </row>
    <row r="16" spans="1:7" ht="15.75" x14ac:dyDescent="0.25">
      <c r="A16" s="5"/>
      <c r="B16" s="38" t="s">
        <v>18</v>
      </c>
      <c r="C16" s="48" t="s">
        <v>67</v>
      </c>
      <c r="D16" s="39"/>
      <c r="E16" s="22"/>
      <c r="F16" s="23"/>
      <c r="G16" s="24" t="s">
        <v>17</v>
      </c>
    </row>
    <row r="17" spans="1:7" ht="15.75" x14ac:dyDescent="0.25">
      <c r="A17" s="5"/>
      <c r="B17" s="40" t="s">
        <v>19</v>
      </c>
      <c r="C17" s="49">
        <v>0</v>
      </c>
      <c r="D17" s="41"/>
      <c r="E17" s="22"/>
      <c r="F17" s="54" t="s">
        <v>89</v>
      </c>
      <c r="G17" s="25"/>
    </row>
    <row r="18" spans="1:7" ht="15.75" x14ac:dyDescent="0.25">
      <c r="A18" s="5"/>
      <c r="B18" s="40" t="s">
        <v>20</v>
      </c>
      <c r="C18" s="49">
        <f>C17</f>
        <v>0</v>
      </c>
      <c r="D18" s="41"/>
      <c r="E18" s="22"/>
      <c r="F18" s="23"/>
      <c r="G18" s="25"/>
    </row>
    <row r="19" spans="1:7" ht="15.75" x14ac:dyDescent="0.25">
      <c r="A19" s="5"/>
      <c r="B19" s="42"/>
      <c r="C19" s="29"/>
      <c r="D19" s="43">
        <f>IF((C16="Yes"),ROUNDUP((C18/C17-1)*360,0),0)</f>
        <v>0</v>
      </c>
      <c r="E19" s="22"/>
      <c r="F19" s="23"/>
      <c r="G19" s="25"/>
    </row>
    <row r="20" spans="1:7" ht="15.75" customHeight="1" x14ac:dyDescent="0.25">
      <c r="A20" s="5"/>
      <c r="B20" s="38" t="s">
        <v>65</v>
      </c>
      <c r="C20" s="48" t="s">
        <v>67</v>
      </c>
      <c r="D20" s="39"/>
      <c r="E20" s="22"/>
      <c r="F20" s="54" t="s">
        <v>90</v>
      </c>
      <c r="G20" s="24" t="s">
        <v>100</v>
      </c>
    </row>
    <row r="21" spans="1:7" ht="15.75" x14ac:dyDescent="0.25">
      <c r="A21" s="5"/>
      <c r="B21" s="40" t="s">
        <v>58</v>
      </c>
      <c r="C21" s="49">
        <v>0</v>
      </c>
      <c r="D21" s="41"/>
      <c r="E21" s="22"/>
      <c r="F21" s="76" t="s">
        <v>85</v>
      </c>
      <c r="G21" s="77"/>
    </row>
    <row r="22" spans="1:7" ht="15.75" x14ac:dyDescent="0.25">
      <c r="A22" s="5"/>
      <c r="B22" s="40" t="s">
        <v>61</v>
      </c>
      <c r="C22" s="49">
        <f>C21</f>
        <v>0</v>
      </c>
      <c r="D22" s="41"/>
      <c r="E22" s="22"/>
      <c r="F22" s="76"/>
      <c r="G22" s="77"/>
    </row>
    <row r="23" spans="1:7" ht="15.75" x14ac:dyDescent="0.25">
      <c r="A23" s="5"/>
      <c r="B23" s="40" t="s">
        <v>59</v>
      </c>
      <c r="C23" s="49">
        <v>0</v>
      </c>
      <c r="D23" s="41"/>
      <c r="E23" s="22"/>
      <c r="F23" s="71" t="s">
        <v>117</v>
      </c>
      <c r="G23" s="68"/>
    </row>
    <row r="24" spans="1:7" ht="15.75" x14ac:dyDescent="0.25">
      <c r="A24" s="5"/>
      <c r="B24" s="40" t="s">
        <v>60</v>
      </c>
      <c r="C24" s="49">
        <f>C23</f>
        <v>0</v>
      </c>
      <c r="D24" s="41"/>
      <c r="E24" s="22"/>
      <c r="F24" s="71"/>
      <c r="G24" s="68"/>
    </row>
    <row r="25" spans="1:7" ht="15.75" x14ac:dyDescent="0.25">
      <c r="A25" s="5"/>
      <c r="B25" s="42"/>
      <c r="C25" s="29"/>
      <c r="D25" s="43">
        <f>IF((C20="Yes"),ROUNDDOWN(4000*C22/C24-4000*C21/C23,0),0)</f>
        <v>0</v>
      </c>
      <c r="E25" s="22"/>
      <c r="F25" s="68"/>
      <c r="G25" s="68"/>
    </row>
    <row r="26" spans="1:7" ht="15.75" x14ac:dyDescent="0.25">
      <c r="A26" s="5"/>
      <c r="B26" s="37" t="s">
        <v>95</v>
      </c>
      <c r="C26" s="47" t="s">
        <v>67</v>
      </c>
      <c r="D26" s="36">
        <f>IF((C26="Yes"),5,0)</f>
        <v>0</v>
      </c>
      <c r="E26" s="22"/>
      <c r="F26" s="59"/>
      <c r="G26" s="24" t="s">
        <v>99</v>
      </c>
    </row>
    <row r="27" spans="1:7" ht="15.75" x14ac:dyDescent="0.25">
      <c r="A27" s="5"/>
      <c r="B27" s="37" t="s">
        <v>24</v>
      </c>
      <c r="C27" s="47" t="s">
        <v>67</v>
      </c>
      <c r="D27" s="36">
        <f>IF((C27="Yes"),5,0)</f>
        <v>0</v>
      </c>
      <c r="E27" s="22"/>
      <c r="F27" s="23"/>
      <c r="G27" s="24" t="s">
        <v>23</v>
      </c>
    </row>
    <row r="28" spans="1:7" ht="15.75" x14ac:dyDescent="0.25">
      <c r="A28" s="5"/>
      <c r="B28" s="37" t="s">
        <v>22</v>
      </c>
      <c r="C28" s="47" t="s">
        <v>67</v>
      </c>
      <c r="D28" s="36">
        <f>IF((C28="Yes"),5,0)</f>
        <v>0</v>
      </c>
      <c r="E28" s="22"/>
      <c r="F28" s="23"/>
      <c r="G28" s="24" t="s">
        <v>21</v>
      </c>
    </row>
    <row r="29" spans="1:7" ht="15.75" x14ac:dyDescent="0.25">
      <c r="A29" s="5"/>
      <c r="B29" s="37" t="s">
        <v>74</v>
      </c>
      <c r="C29" s="47" t="s">
        <v>67</v>
      </c>
      <c r="D29" s="36">
        <f>IF((C29="Yes"),15,0)</f>
        <v>0</v>
      </c>
      <c r="E29" s="22"/>
      <c r="F29" s="23"/>
      <c r="G29" s="24" t="s">
        <v>28</v>
      </c>
    </row>
    <row r="30" spans="1:7" ht="15.75" x14ac:dyDescent="0.25">
      <c r="A30" s="5"/>
      <c r="B30" s="37" t="s">
        <v>92</v>
      </c>
      <c r="C30" s="47" t="s">
        <v>67</v>
      </c>
      <c r="D30" s="36">
        <f>IF((C30="Yes"),20,0)</f>
        <v>0</v>
      </c>
      <c r="E30" s="22"/>
      <c r="F30" s="23"/>
      <c r="G30" s="24" t="s">
        <v>25</v>
      </c>
    </row>
    <row r="31" spans="1:7" ht="15.75" x14ac:dyDescent="0.25">
      <c r="A31" s="5"/>
      <c r="B31" s="37" t="s">
        <v>26</v>
      </c>
      <c r="C31" s="47" t="s">
        <v>67</v>
      </c>
      <c r="D31" s="36">
        <f>IF((C31="Yes"),40,0)</f>
        <v>0</v>
      </c>
      <c r="E31" s="22"/>
      <c r="F31" s="23"/>
      <c r="G31" s="24" t="s">
        <v>27</v>
      </c>
    </row>
    <row r="32" spans="1:7" ht="18.75" x14ac:dyDescent="0.25">
      <c r="A32" s="13" t="s">
        <v>54</v>
      </c>
      <c r="B32" s="6"/>
      <c r="C32" s="27"/>
      <c r="D32" s="1"/>
      <c r="E32" s="7"/>
      <c r="F32" s="8"/>
      <c r="G32" s="1"/>
    </row>
    <row r="33" spans="1:7" ht="15.75" x14ac:dyDescent="0.25">
      <c r="A33" s="5"/>
      <c r="B33" s="37" t="s">
        <v>1</v>
      </c>
      <c r="C33" s="47" t="s">
        <v>67</v>
      </c>
      <c r="D33" s="36">
        <f>IF((C33="Yes"),20,0)</f>
        <v>0</v>
      </c>
      <c r="E33" s="22"/>
      <c r="F33" s="23"/>
      <c r="G33" s="24" t="s">
        <v>0</v>
      </c>
    </row>
    <row r="34" spans="1:7" ht="31.5" x14ac:dyDescent="0.25">
      <c r="A34" s="5"/>
      <c r="B34" s="37" t="s">
        <v>29</v>
      </c>
      <c r="C34" s="47" t="s">
        <v>67</v>
      </c>
      <c r="D34" s="36">
        <f>IF((C34="Yes"),20,0)</f>
        <v>0</v>
      </c>
      <c r="E34" s="22"/>
      <c r="F34" s="23"/>
      <c r="G34" s="24" t="s">
        <v>30</v>
      </c>
    </row>
    <row r="35" spans="1:7" ht="15.75" x14ac:dyDescent="0.25">
      <c r="A35" s="5"/>
      <c r="B35" s="37" t="s">
        <v>31</v>
      </c>
      <c r="C35" s="47" t="s">
        <v>67</v>
      </c>
      <c r="D35" s="36">
        <f>IF((C35="Yes"),10,0)</f>
        <v>0</v>
      </c>
      <c r="E35" s="22"/>
      <c r="F35" s="23"/>
      <c r="G35" s="24" t="s">
        <v>32</v>
      </c>
    </row>
    <row r="36" spans="1:7" ht="15.75" x14ac:dyDescent="0.25">
      <c r="A36" s="5"/>
      <c r="B36" s="38" t="s">
        <v>33</v>
      </c>
      <c r="C36" s="28"/>
      <c r="D36" s="39"/>
      <c r="E36" s="22"/>
      <c r="G36" s="24" t="s">
        <v>34</v>
      </c>
    </row>
    <row r="37" spans="1:7" ht="15.75" x14ac:dyDescent="0.25">
      <c r="A37" s="5"/>
      <c r="B37" s="44" t="s">
        <v>86</v>
      </c>
      <c r="C37" s="49" t="s">
        <v>67</v>
      </c>
      <c r="D37" s="41">
        <f>IF((C37="Yes"),10,0)</f>
        <v>0</v>
      </c>
      <c r="E37" s="22"/>
      <c r="F37" s="71" t="s">
        <v>87</v>
      </c>
      <c r="G37" s="24"/>
    </row>
    <row r="38" spans="1:7" ht="15.75" x14ac:dyDescent="0.25">
      <c r="A38" s="5"/>
      <c r="B38" s="45" t="s">
        <v>93</v>
      </c>
      <c r="C38" s="50" t="s">
        <v>67</v>
      </c>
      <c r="D38" s="43">
        <f>IF((C38="Yes"),20,0)</f>
        <v>0</v>
      </c>
      <c r="E38" s="22"/>
      <c r="F38" s="71"/>
      <c r="G38" s="24"/>
    </row>
    <row r="39" spans="1:7" ht="15.75" x14ac:dyDescent="0.25">
      <c r="A39" s="5"/>
      <c r="B39" s="38" t="s">
        <v>35</v>
      </c>
      <c r="C39" s="28"/>
      <c r="D39" s="39"/>
      <c r="E39" s="22"/>
      <c r="F39" s="23"/>
      <c r="G39" s="24" t="s">
        <v>38</v>
      </c>
    </row>
    <row r="40" spans="1:7" ht="15.75" x14ac:dyDescent="0.25">
      <c r="A40" s="5"/>
      <c r="B40" s="44" t="s">
        <v>36</v>
      </c>
      <c r="C40" s="49" t="s">
        <v>67</v>
      </c>
      <c r="D40" s="41">
        <f>IF((C40="Yes"),15,0)</f>
        <v>0</v>
      </c>
      <c r="E40" s="22"/>
      <c r="F40" s="23"/>
      <c r="G40" s="24"/>
    </row>
    <row r="41" spans="1:7" ht="15.75" x14ac:dyDescent="0.25">
      <c r="A41" s="5"/>
      <c r="B41" s="45" t="s">
        <v>37</v>
      </c>
      <c r="C41" s="50" t="s">
        <v>67</v>
      </c>
      <c r="D41" s="43">
        <f>IF((C41="Yes"),30,0)</f>
        <v>0</v>
      </c>
      <c r="E41" s="22"/>
      <c r="F41" s="23"/>
      <c r="G41" s="24"/>
    </row>
    <row r="42" spans="1:7" ht="31.5" x14ac:dyDescent="0.25">
      <c r="A42" s="5"/>
      <c r="B42" s="37" t="s">
        <v>62</v>
      </c>
      <c r="C42" s="47" t="s">
        <v>67</v>
      </c>
      <c r="D42" s="36">
        <f>IF((C42="Yes"),10,0)</f>
        <v>0</v>
      </c>
      <c r="E42" s="22"/>
      <c r="F42" s="23" t="s">
        <v>96</v>
      </c>
      <c r="G42" s="24" t="s">
        <v>39</v>
      </c>
    </row>
    <row r="43" spans="1:7" ht="30.75" customHeight="1" x14ac:dyDescent="0.25">
      <c r="A43" s="5"/>
      <c r="B43" s="37" t="s">
        <v>55</v>
      </c>
      <c r="C43" s="47" t="s">
        <v>67</v>
      </c>
      <c r="D43" s="36">
        <f>IF((C43="Yes"),20,0)</f>
        <v>0</v>
      </c>
      <c r="E43" s="22"/>
      <c r="F43" s="23" t="s">
        <v>63</v>
      </c>
      <c r="G43" s="24" t="s">
        <v>40</v>
      </c>
    </row>
    <row r="44" spans="1:7" ht="31.5" x14ac:dyDescent="0.25">
      <c r="A44" s="5"/>
      <c r="B44" s="37" t="s">
        <v>41</v>
      </c>
      <c r="C44" s="47" t="s">
        <v>67</v>
      </c>
      <c r="D44" s="36">
        <f>IF((C44="Yes"),10,0)</f>
        <v>0</v>
      </c>
      <c r="E44" s="22"/>
      <c r="F44" s="23" t="s">
        <v>97</v>
      </c>
      <c r="G44" s="24" t="s">
        <v>42</v>
      </c>
    </row>
    <row r="45" spans="1:7" ht="15.75" x14ac:dyDescent="0.25">
      <c r="A45" s="5"/>
      <c r="B45" s="37" t="s">
        <v>75</v>
      </c>
      <c r="C45" s="47" t="s">
        <v>67</v>
      </c>
      <c r="D45" s="36">
        <f>IF((C45="Yes"),20,0)</f>
        <v>0</v>
      </c>
      <c r="E45" s="22"/>
      <c r="F45" s="23" t="s">
        <v>78</v>
      </c>
      <c r="G45" s="24" t="s">
        <v>94</v>
      </c>
    </row>
    <row r="46" spans="1:7" ht="15.75" x14ac:dyDescent="0.25">
      <c r="A46" s="5"/>
      <c r="B46" s="37" t="s">
        <v>105</v>
      </c>
      <c r="C46" s="47" t="s">
        <v>67</v>
      </c>
      <c r="D46" s="36">
        <f>IF((C46="Yes"),10,0)</f>
        <v>0</v>
      </c>
      <c r="E46" s="22"/>
      <c r="F46" s="61"/>
      <c r="G46" s="24" t="s">
        <v>107</v>
      </c>
    </row>
    <row r="47" spans="1:7" ht="18.75" x14ac:dyDescent="0.25">
      <c r="A47" s="13" t="s">
        <v>56</v>
      </c>
      <c r="B47" s="6"/>
      <c r="C47" s="27"/>
      <c r="D47" s="1"/>
      <c r="E47" s="7"/>
      <c r="F47" s="8"/>
      <c r="G47" s="1"/>
    </row>
    <row r="48" spans="1:7" ht="15.75" x14ac:dyDescent="0.25">
      <c r="A48" s="5"/>
      <c r="B48" s="37" t="s">
        <v>43</v>
      </c>
      <c r="C48" s="47" t="s">
        <v>67</v>
      </c>
      <c r="D48" s="36">
        <f>IF((C48="Yes"),100,0)</f>
        <v>0</v>
      </c>
      <c r="E48" s="22"/>
      <c r="F48" s="23"/>
      <c r="G48" s="24" t="s">
        <v>44</v>
      </c>
    </row>
    <row r="49" spans="1:9" ht="15.75" x14ac:dyDescent="0.25">
      <c r="A49" s="5"/>
      <c r="B49" s="38" t="s">
        <v>45</v>
      </c>
      <c r="C49" s="28"/>
      <c r="D49" s="39"/>
      <c r="E49" s="22"/>
      <c r="F49" s="23"/>
      <c r="G49" s="24" t="s">
        <v>46</v>
      </c>
    </row>
    <row r="50" spans="1:9" ht="15.75" x14ac:dyDescent="0.25">
      <c r="A50" s="5"/>
      <c r="B50" s="44" t="s">
        <v>36</v>
      </c>
      <c r="C50" s="49" t="s">
        <v>67</v>
      </c>
      <c r="D50" s="41">
        <f>IF((C50="Yes"),10,0)</f>
        <v>0</v>
      </c>
      <c r="E50" s="22"/>
      <c r="F50" s="23"/>
      <c r="G50" s="24"/>
    </row>
    <row r="51" spans="1:9" ht="15.75" x14ac:dyDescent="0.25">
      <c r="A51" s="5"/>
      <c r="B51" s="44" t="s">
        <v>102</v>
      </c>
      <c r="C51" s="49" t="s">
        <v>67</v>
      </c>
      <c r="D51" s="41">
        <f>IF((C51="Yes"),20,0)</f>
        <v>0</v>
      </c>
      <c r="E51" s="22"/>
      <c r="F51" s="60"/>
      <c r="G51" s="24"/>
    </row>
    <row r="52" spans="1:9" ht="15.75" x14ac:dyDescent="0.25">
      <c r="A52" s="5"/>
      <c r="B52" s="45" t="s">
        <v>103</v>
      </c>
      <c r="C52" s="50" t="s">
        <v>67</v>
      </c>
      <c r="D52" s="43">
        <f>IF((C52="Yes"),40,0)</f>
        <v>0</v>
      </c>
      <c r="E52" s="22"/>
      <c r="F52" s="23"/>
      <c r="G52" s="24"/>
    </row>
    <row r="53" spans="1:9" ht="31.5" x14ac:dyDescent="0.25">
      <c r="A53" s="5"/>
      <c r="B53" s="37" t="s">
        <v>47</v>
      </c>
      <c r="C53" s="47" t="s">
        <v>67</v>
      </c>
      <c r="D53" s="36">
        <f>IF((C53="Yes"),60,0)</f>
        <v>0</v>
      </c>
      <c r="E53" s="22"/>
      <c r="F53" s="23"/>
      <c r="G53" s="24" t="s">
        <v>48</v>
      </c>
    </row>
    <row r="54" spans="1:9" ht="33" customHeight="1" x14ac:dyDescent="0.25">
      <c r="A54" s="5"/>
      <c r="B54" s="37" t="s">
        <v>110</v>
      </c>
      <c r="C54" s="47" t="s">
        <v>67</v>
      </c>
      <c r="D54" s="36">
        <f>IF((C54="Yes"),20,0)</f>
        <v>0</v>
      </c>
      <c r="E54" s="22"/>
      <c r="F54" s="26" t="s">
        <v>71</v>
      </c>
      <c r="G54" s="24" t="s">
        <v>101</v>
      </c>
    </row>
    <row r="55" spans="1:9" ht="18.75" x14ac:dyDescent="0.25">
      <c r="A55" s="13" t="s">
        <v>57</v>
      </c>
      <c r="B55" s="6"/>
      <c r="C55" s="27"/>
      <c r="D55" s="1"/>
      <c r="E55" s="7"/>
      <c r="F55" s="8"/>
      <c r="G55" s="1"/>
    </row>
    <row r="56" spans="1:9" ht="15.75" x14ac:dyDescent="0.25">
      <c r="A56" s="5"/>
      <c r="B56" s="38" t="s">
        <v>3</v>
      </c>
      <c r="C56" s="28"/>
      <c r="D56" s="39"/>
      <c r="E56" s="22"/>
      <c r="F56" s="23"/>
      <c r="G56" s="24" t="s">
        <v>2</v>
      </c>
    </row>
    <row r="57" spans="1:9" ht="15.75" x14ac:dyDescent="0.25">
      <c r="A57" s="5"/>
      <c r="B57" s="44" t="s">
        <v>91</v>
      </c>
      <c r="C57" s="49" t="s">
        <v>67</v>
      </c>
      <c r="D57" s="41">
        <f>IF((C57="Yes"),20,0)</f>
        <v>0</v>
      </c>
      <c r="E57" s="22"/>
      <c r="F57" s="23"/>
      <c r="G57" s="24"/>
    </row>
    <row r="58" spans="1:9" ht="15.75" x14ac:dyDescent="0.25">
      <c r="A58" s="5"/>
      <c r="B58" s="44" t="s">
        <v>4</v>
      </c>
      <c r="C58" s="49" t="s">
        <v>67</v>
      </c>
      <c r="D58" s="41">
        <f>IF((C58="Yes"),40,0)</f>
        <v>0</v>
      </c>
      <c r="E58" s="22"/>
      <c r="F58" s="30"/>
      <c r="G58" s="24"/>
    </row>
    <row r="59" spans="1:9" ht="15.75" x14ac:dyDescent="0.25">
      <c r="A59" s="5"/>
      <c r="B59" s="44" t="s">
        <v>5</v>
      </c>
      <c r="C59" s="49" t="s">
        <v>67</v>
      </c>
      <c r="D59" s="41">
        <f>IF((C59="Yes"),80,0)</f>
        <v>0</v>
      </c>
      <c r="E59" s="22"/>
      <c r="F59" s="23"/>
      <c r="G59" s="24"/>
    </row>
    <row r="60" spans="1:9" ht="15.75" x14ac:dyDescent="0.25">
      <c r="A60" s="5"/>
      <c r="B60" s="44" t="s">
        <v>6</v>
      </c>
      <c r="C60" s="49" t="s">
        <v>67</v>
      </c>
      <c r="D60" s="41">
        <f>IF((C60="Yes"),120,0)</f>
        <v>0</v>
      </c>
      <c r="E60" s="22"/>
      <c r="F60" s="23"/>
      <c r="G60" s="24"/>
      <c r="I60" s="4" t="s">
        <v>12</v>
      </c>
    </row>
    <row r="61" spans="1:9" ht="15.75" x14ac:dyDescent="0.25">
      <c r="A61" s="5"/>
      <c r="B61" s="46" t="s">
        <v>8</v>
      </c>
      <c r="C61" s="50" t="s">
        <v>67</v>
      </c>
      <c r="D61" s="43">
        <f>IF((C61="Yes"),140,0)</f>
        <v>0</v>
      </c>
      <c r="E61" s="22"/>
      <c r="F61" s="23"/>
      <c r="G61" s="24" t="s">
        <v>7</v>
      </c>
    </row>
    <row r="62" spans="1:9" ht="15.75" thickBot="1" x14ac:dyDescent="0.3">
      <c r="A62" s="5"/>
      <c r="B62" s="6"/>
      <c r="C62" s="1"/>
      <c r="D62" s="1"/>
      <c r="E62" s="7"/>
      <c r="F62" s="72" t="s">
        <v>115</v>
      </c>
      <c r="G62" s="1"/>
    </row>
    <row r="63" spans="1:9" ht="18" thickBot="1" x14ac:dyDescent="0.35">
      <c r="A63" s="5"/>
      <c r="B63" s="18" t="s">
        <v>72</v>
      </c>
      <c r="C63" s="17" t="s">
        <v>73</v>
      </c>
      <c r="D63" s="19">
        <f>SUM(D6:D61)</f>
        <v>0</v>
      </c>
      <c r="E63" s="7"/>
      <c r="F63" s="73"/>
      <c r="G63" s="1"/>
    </row>
    <row r="64" spans="1:9" ht="8.25" customHeight="1" thickBot="1" x14ac:dyDescent="0.3">
      <c r="A64" s="5"/>
      <c r="B64" s="12"/>
      <c r="C64" s="3"/>
      <c r="D64" s="16"/>
      <c r="E64" s="7"/>
      <c r="F64" s="8"/>
      <c r="G64" s="1"/>
    </row>
    <row r="65" spans="2:7" ht="17.25" customHeight="1" thickBot="1" x14ac:dyDescent="0.35">
      <c r="B65" s="20" t="s">
        <v>76</v>
      </c>
      <c r="C65" s="74" t="str">
        <f>IF(D63&lt;200,"0-199",IF(D63&lt;400,"200-399","400+"))</f>
        <v>0-199</v>
      </c>
      <c r="D65" s="75"/>
      <c r="E65" s="21"/>
      <c r="F65" s="78" t="s">
        <v>72</v>
      </c>
      <c r="G65" s="79"/>
    </row>
    <row r="66" spans="2:7" ht="15" customHeight="1" x14ac:dyDescent="0.3">
      <c r="B66" s="83" t="s">
        <v>116</v>
      </c>
      <c r="C66" s="84"/>
      <c r="D66" s="84"/>
      <c r="E66" s="84"/>
      <c r="F66" s="84"/>
      <c r="G66" s="85"/>
    </row>
    <row r="67" spans="2:7" ht="15" customHeight="1" x14ac:dyDescent="0.3">
      <c r="B67" s="67" t="str">
        <f>IF(D$63&lt;200," - Seat belts, factory or better; properly installed Schroth ASM 4-point harness allowed","")</f>
        <v xml:space="preserve"> - Seat belts, factory or better; properly installed Schroth ASM 4-point harness allowed</v>
      </c>
      <c r="C67" s="82"/>
      <c r="D67" s="82"/>
      <c r="E67" s="82"/>
      <c r="F67" s="82"/>
      <c r="G67" s="81"/>
    </row>
    <row r="68" spans="2:7" ht="17.25" x14ac:dyDescent="0.3">
      <c r="B68" s="67" t="str">
        <f>IF(D$63&lt;400," - Open-ended steel lug nuts for cars with non-stock wheel spacers that use lug nuts and wheel studs","")</f>
        <v xml:space="preserve"> - Open-ended steel lug nuts for cars with non-stock wheel spacers that use lug nuts and wheel studs</v>
      </c>
      <c r="C68" s="80"/>
      <c r="D68" s="80"/>
      <c r="E68" s="80"/>
      <c r="F68" s="80"/>
      <c r="G68" s="81"/>
    </row>
    <row r="69" spans="2:7" ht="17.25" x14ac:dyDescent="0.3">
      <c r="B69" s="67" t="str">
        <f>IF(D$63&lt;200," - Roll bar or cage is required for open cars (except Boxster and 996, 997, 991 &amp; 992 Cabriolets) for DE/TT/Track Events (not for parking lot events)","")</f>
        <v xml:space="preserve"> - Roll bar or cage is required for open cars (except Boxster and 996, 997, 991 &amp; 992 Cabriolets) for DE/TT/Track Events (not for parking lot events)</v>
      </c>
      <c r="C69" s="80"/>
      <c r="D69" s="80"/>
      <c r="E69" s="80"/>
      <c r="F69" s="80"/>
      <c r="G69" s="81"/>
    </row>
    <row r="70" spans="2:7" ht="15.75" x14ac:dyDescent="0.3">
      <c r="B70" s="89" t="s">
        <v>118</v>
      </c>
      <c r="C70" s="82"/>
      <c r="D70" s="82"/>
      <c r="E70" s="82"/>
      <c r="F70" s="82"/>
      <c r="G70" s="81"/>
    </row>
    <row r="71" spans="2:7" ht="15.75" x14ac:dyDescent="0.3">
      <c r="B71" s="67" t="str">
        <f>IF(D$63&gt;199," - Fire extinguisher, 2.5 Halotron, 2-lb. Halon or 10-BC dry chemical fire extinguisher (or larger) capable of extinguishing B/C type fires for DE/TT/Track Events","")</f>
        <v/>
      </c>
      <c r="C71" s="82"/>
      <c r="D71" s="82"/>
      <c r="E71" s="82"/>
      <c r="F71" s="82"/>
      <c r="G71" s="81"/>
    </row>
    <row r="72" spans="2:7" ht="15.75" x14ac:dyDescent="0.3">
      <c r="B72" s="67" t="str">
        <f>IF(D$63&gt;199," - 5 or 6 point harnesses and approved Head and Neck Restraint for DE/TT/Track Events","")</f>
        <v/>
      </c>
      <c r="C72" s="82"/>
      <c r="D72" s="82"/>
      <c r="E72" s="82"/>
      <c r="F72" s="82"/>
      <c r="G72" s="81"/>
    </row>
    <row r="73" spans="2:7" ht="15" customHeight="1" x14ac:dyDescent="0.3">
      <c r="B73" s="67" t="str">
        <f>IF((400&gt;D$63)*AND(D$63&gt;199)," - Roll bar or cage for all open cars for DE/TT/Track Events (including Boxster and 996/997/991/992 Cabriolets)*","")</f>
        <v/>
      </c>
      <c r="C73" s="80"/>
      <c r="D73" s="80"/>
      <c r="E73" s="80"/>
      <c r="F73" s="82"/>
      <c r="G73" s="81"/>
    </row>
    <row r="74" spans="2:7" ht="15.75" x14ac:dyDescent="0.3">
      <c r="B74" s="67" t="str">
        <f>IF(D$63&gt;399," - Roll bar or cage for all cars at DE/TT/Track Events and all open cars at AX Events (except Boxster and 996/997/991/992 Cabriolets)*","")</f>
        <v/>
      </c>
      <c r="C74" s="82"/>
      <c r="D74" s="82"/>
      <c r="E74" s="82"/>
      <c r="F74" s="82"/>
      <c r="G74" s="88"/>
    </row>
    <row r="75" spans="2:7" ht="17.25" x14ac:dyDescent="0.3">
      <c r="B75" s="67" t="str">
        <f>IF(D$63&gt;399," - Open-ended steel lug nuts are required for all cars that use lug nuts and wheel studs","")</f>
        <v/>
      </c>
      <c r="C75" s="68"/>
      <c r="D75" s="68"/>
      <c r="E75" s="64"/>
      <c r="F75" s="65" t="str">
        <f>IF(D$63&gt;199,"*Driver must pass 'Straightedge/Broomstick' test","")</f>
        <v/>
      </c>
      <c r="G75" s="66"/>
    </row>
    <row r="76" spans="2:7" ht="15.75" x14ac:dyDescent="0.3">
      <c r="B76" s="67" t="str">
        <f>IF(D$63&gt;399," - Tow hook or strap is required for all cars for DE/TT/Track Events","")</f>
        <v/>
      </c>
      <c r="C76" s="82"/>
      <c r="D76" s="82"/>
      <c r="E76" s="82"/>
      <c r="F76" s="82"/>
      <c r="G76" s="62" t="s">
        <v>77</v>
      </c>
    </row>
    <row r="77" spans="2:7" ht="15.75" thickBot="1" x14ac:dyDescent="0.3">
      <c r="B77" s="86" t="str">
        <f>IF(D$63&gt;399," - Approved Driving suits, gloves, socks and boots are required for DE/TT/Track Events","")</f>
        <v/>
      </c>
      <c r="C77" s="87"/>
      <c r="D77" s="87"/>
      <c r="E77" s="87"/>
      <c r="F77" s="87"/>
      <c r="G77" s="63" t="s">
        <v>119</v>
      </c>
    </row>
  </sheetData>
  <sheetProtection sheet="1" objects="1" scenarios="1"/>
  <mergeCells count="19">
    <mergeCell ref="B77:F77"/>
    <mergeCell ref="B76:F76"/>
    <mergeCell ref="B74:G74"/>
    <mergeCell ref="B73:G73"/>
    <mergeCell ref="B72:G72"/>
    <mergeCell ref="B75:D75"/>
    <mergeCell ref="B1:C1"/>
    <mergeCell ref="F37:F38"/>
    <mergeCell ref="F62:F63"/>
    <mergeCell ref="C65:D65"/>
    <mergeCell ref="F23:G25"/>
    <mergeCell ref="F21:G22"/>
    <mergeCell ref="F65:G65"/>
    <mergeCell ref="B69:G69"/>
    <mergeCell ref="B68:G68"/>
    <mergeCell ref="B67:G67"/>
    <mergeCell ref="B66:G66"/>
    <mergeCell ref="B71:G71"/>
    <mergeCell ref="B70:G70"/>
  </mergeCells>
  <dataValidations count="1">
    <dataValidation type="list" allowBlank="1" showInputMessage="1" showErrorMessage="1" prompt="Select &quot;Yes&quot; or &quot;No&quot;" sqref="C57:C61 C48 C6:C9 C37:C38 C33:C35 C50:C54 C20 C11:C16 C26:C31 C45 C40:C44 C46">
      <formula1>$E$3:$E$4</formula1>
    </dataValidation>
  </dataValidations>
  <pageMargins left="0.2" right="0.2" top="0.2" bottom="0.2" header="0" footer="0"/>
  <pageSetup scale="53"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dc:creator>
  <cp:lastModifiedBy>Russell</cp:lastModifiedBy>
  <cp:lastPrinted>2025-12-11T23:04:51Z</cp:lastPrinted>
  <dcterms:created xsi:type="dcterms:W3CDTF">2012-12-21T07:56:27Z</dcterms:created>
  <dcterms:modified xsi:type="dcterms:W3CDTF">2025-12-17T19:09:50Z</dcterms:modified>
</cp:coreProperties>
</file>